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075" windowHeight="11820"/>
  </bookViews>
  <sheets>
    <sheet name="230" sheetId="1" r:id="rId1"/>
    <sheet name="460" sheetId="2" r:id="rId2"/>
    <sheet name="345" sheetId="3" r:id="rId3"/>
    <sheet name="650" sheetId="4" r:id="rId4"/>
    <sheet name="Misc" sheetId="5" r:id="rId5"/>
    <sheet name="Quotes" sheetId="6" r:id="rId6"/>
  </sheets>
  <calcPr calcId="145621"/>
</workbook>
</file>

<file path=xl/calcChain.xml><?xml version="1.0" encoding="utf-8"?>
<calcChain xmlns="http://schemas.openxmlformats.org/spreadsheetml/2006/main">
  <c r="F19" i="4" l="1"/>
  <c r="G19" i="4" s="1"/>
  <c r="H19" i="4" s="1"/>
  <c r="F20" i="3"/>
  <c r="G20" i="3" s="1"/>
  <c r="H20" i="3" s="1"/>
  <c r="F19" i="2"/>
  <c r="G19" i="2" s="1"/>
  <c r="H19" i="2" s="1"/>
  <c r="H20" i="1"/>
  <c r="G20" i="1"/>
  <c r="F20" i="1"/>
  <c r="H8" i="5"/>
  <c r="G8" i="5"/>
  <c r="F8" i="5"/>
  <c r="H17" i="4"/>
  <c r="G17" i="4"/>
  <c r="G16" i="4"/>
  <c r="H16" i="4" s="1"/>
  <c r="G15" i="4"/>
  <c r="H15" i="4" s="1"/>
  <c r="H18" i="3"/>
  <c r="G18" i="3"/>
  <c r="G17" i="3"/>
  <c r="H17" i="3" s="1"/>
  <c r="G16" i="3"/>
  <c r="H16" i="3" s="1"/>
  <c r="H17" i="2"/>
  <c r="G17" i="2"/>
  <c r="G16" i="2"/>
  <c r="H16" i="2" s="1"/>
  <c r="G15" i="2"/>
  <c r="H15" i="2" s="1"/>
  <c r="G17" i="1"/>
  <c r="H17" i="1" s="1"/>
  <c r="G18" i="1"/>
  <c r="H18" i="1"/>
  <c r="H16" i="1"/>
  <c r="G16" i="1"/>
  <c r="G10" i="5"/>
  <c r="H10" i="5" s="1"/>
  <c r="G14" i="1"/>
  <c r="H14" i="1" s="1"/>
  <c r="G13" i="1"/>
  <c r="H13" i="1" s="1"/>
  <c r="G13" i="3"/>
  <c r="H13" i="3" s="1"/>
  <c r="G13" i="2"/>
  <c r="H13" i="2" s="1"/>
  <c r="G14" i="3"/>
  <c r="H14" i="3" s="1"/>
  <c r="G13" i="4"/>
  <c r="H13" i="4" s="1"/>
  <c r="F7" i="5"/>
  <c r="G7" i="5" s="1"/>
  <c r="H7" i="5" s="1"/>
  <c r="F6" i="5"/>
  <c r="G6" i="5" s="1"/>
  <c r="H6" i="5" s="1"/>
  <c r="G9" i="3"/>
  <c r="H9" i="3" s="1"/>
  <c r="G8" i="3"/>
  <c r="H8" i="3" s="1"/>
  <c r="G9" i="1"/>
  <c r="H9" i="1" s="1"/>
  <c r="G8" i="1"/>
  <c r="H8" i="1" s="1"/>
  <c r="G11" i="1"/>
  <c r="H11" i="1" s="1"/>
  <c r="G10" i="1"/>
  <c r="H10" i="1" s="1"/>
  <c r="G11" i="2"/>
  <c r="H11" i="2" s="1"/>
  <c r="G10" i="2"/>
  <c r="H10" i="2" s="1"/>
  <c r="G9" i="2"/>
  <c r="H9" i="2" s="1"/>
  <c r="G8" i="2"/>
  <c r="H8" i="2" s="1"/>
  <c r="H11" i="3"/>
  <c r="G11" i="3"/>
  <c r="G10" i="3"/>
  <c r="H10" i="3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7" i="3"/>
  <c r="H7" i="3" s="1"/>
  <c r="G6" i="3"/>
  <c r="H6" i="3" s="1"/>
  <c r="G7" i="2"/>
  <c r="H7" i="2" s="1"/>
  <c r="G6" i="2"/>
  <c r="H6" i="2" s="1"/>
  <c r="G7" i="1"/>
  <c r="H7" i="1" s="1"/>
  <c r="H6" i="1"/>
  <c r="G6" i="1"/>
  <c r="H23" i="4" l="1"/>
  <c r="H24" i="3"/>
  <c r="H23" i="2"/>
  <c r="H20" i="5"/>
  <c r="H24" i="1"/>
  <c r="H29" i="1" s="1"/>
</calcChain>
</file>

<file path=xl/sharedStrings.xml><?xml version="1.0" encoding="utf-8"?>
<sst xmlns="http://schemas.openxmlformats.org/spreadsheetml/2006/main" count="185" uniqueCount="60">
  <si>
    <t>Proposal estimates for custom SSB FPUs</t>
  </si>
  <si>
    <t>230 GHz</t>
  </si>
  <si>
    <t>Quantity</t>
  </si>
  <si>
    <t>Description</t>
  </si>
  <si>
    <t>Vendor</t>
  </si>
  <si>
    <t>Price each</t>
  </si>
  <si>
    <t>Total</t>
  </si>
  <si>
    <t>Date</t>
  </si>
  <si>
    <t>Inflation correction 3%/year</t>
  </si>
  <si>
    <t xml:space="preserve">Corrected </t>
  </si>
  <si>
    <t>A</t>
  </si>
  <si>
    <t>Vendors</t>
  </si>
  <si>
    <t>Custom Microwave, Inc.</t>
  </si>
  <si>
    <t>Invoice #</t>
  </si>
  <si>
    <t>LO Waveguide, WR10, Stainless steel</t>
  </si>
  <si>
    <t>345 GHz</t>
  </si>
  <si>
    <t>460 GHz</t>
  </si>
  <si>
    <t>LO Waveguide, WR12, Stainless steel</t>
  </si>
  <si>
    <t>LO Waveguide, WR12, Cold Plate</t>
  </si>
  <si>
    <t>LO Waveguide, WR10, Cold Plate</t>
  </si>
  <si>
    <t>650 GHz</t>
  </si>
  <si>
    <t>Mixer Block</t>
  </si>
  <si>
    <t>Feed Horn, Corrugated</t>
  </si>
  <si>
    <t>B</t>
  </si>
  <si>
    <t>Virginia Diodes, Inc.</t>
  </si>
  <si>
    <t>Ellipsoidal Mirror Assy.</t>
  </si>
  <si>
    <t>650 Component Assembly</t>
  </si>
  <si>
    <t>Set-up fee for 4 receiver assy.</t>
  </si>
  <si>
    <t>230 Component Assembly</t>
  </si>
  <si>
    <t>460 Component Assembly</t>
  </si>
  <si>
    <t>345 Component Assembly</t>
  </si>
  <si>
    <t>Test samples, NRT and NRE</t>
  </si>
  <si>
    <t>Miscellaneous Items</t>
  </si>
  <si>
    <t>WR1.5 x9 Multiplier</t>
  </si>
  <si>
    <t>09C181</t>
  </si>
  <si>
    <t>Multiplier Bias Supply</t>
  </si>
  <si>
    <t>WR1.9 x5 Multiplier</t>
  </si>
  <si>
    <t>06COMP11</t>
  </si>
  <si>
    <t>WR5.1 x2 and WR2.8 x2 Multipliers</t>
  </si>
  <si>
    <t>05COMP22</t>
  </si>
  <si>
    <t>WR4.3 x3 Multiplier</t>
  </si>
  <si>
    <t>05COMP42</t>
  </si>
  <si>
    <t>NRE for Multiplier development</t>
  </si>
  <si>
    <t>Waveguide taper set</t>
  </si>
  <si>
    <t>Grand Total</t>
  </si>
  <si>
    <t>C</t>
  </si>
  <si>
    <t>Quantum Microwave Components, LLC</t>
  </si>
  <si>
    <t>IF 4-8 GHz Isolator</t>
  </si>
  <si>
    <t>IF 4-8 GHz LNA</t>
  </si>
  <si>
    <t>LNA power connector 9F Nano-D</t>
  </si>
  <si>
    <t>Invoices and Quotes (links to online PDFs)</t>
  </si>
  <si>
    <t>WR10 and WR12 waveguides</t>
  </si>
  <si>
    <t>Custom Microwave, Inc. (1)</t>
  </si>
  <si>
    <t>Custom Microwave, Inc. (2)</t>
  </si>
  <si>
    <t>D</t>
  </si>
  <si>
    <t>Zen Machine &amp; Scientific Instrument</t>
  </si>
  <si>
    <t>Fabrication of cryostat components</t>
  </si>
  <si>
    <t>4/04 to 1/06</t>
  </si>
  <si>
    <t>various</t>
  </si>
  <si>
    <t>All Receivers: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</si>
</sst>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/>
    <xf numFmtId="44" fontId="0" fillId="0" borderId="0" xfId="1" applyFont="1" applyAlignment="1"/>
    <xf numFmtId="44" fontId="0" fillId="0" borderId="0" xfId="1" applyFont="1"/>
    <xf numFmtId="4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44" fontId="2" fillId="0" borderId="0" xfId="0" applyNumberFormat="1" applyFont="1"/>
    <xf numFmtId="0" fontId="3" fillId="0" borderId="0" xfId="2"/>
    <xf numFmtId="0" fontId="3" fillId="0" borderId="0" xfId="2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4" fontId="2" fillId="0" borderId="0" xfId="1" applyFont="1" applyAlignment="1"/>
    <xf numFmtId="0" fontId="2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phphx.caltech.edu/CsoMove/SSB%20Upgrade/LNA%20Quote%20Number%201623%20Caltech%20Sept%207%202018.pdf" TargetMode="External"/><Relationship Id="rId3" Type="http://schemas.openxmlformats.org/officeDocument/2006/relationships/hyperlink" Target="http://www.sophphx.caltech.edu/CsoMove/SSB%20Upgrade/CMI%20invoices%20jacob.pdf" TargetMode="External"/><Relationship Id="rId7" Type="http://schemas.openxmlformats.org/officeDocument/2006/relationships/hyperlink" Target="http://www.sophphx.caltech.edu/CsoMove/SSB%20Upgrade/LNA%20Quote%20Number%201623%20Caltech%20Sept%207%20201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ophphx.caltech.edu/CsoMove/SSB%20Upgrade/CMI%20invoices%20jacob.pdf" TargetMode="External"/><Relationship Id="rId1" Type="http://schemas.openxmlformats.org/officeDocument/2006/relationships/hyperlink" Target="http://www.sophphx.caltech.edu/CsoMove/SSB%20Upgrade/CMI%20invoices%20jacob.pdf" TargetMode="External"/><Relationship Id="rId6" Type="http://schemas.openxmlformats.org/officeDocument/2006/relationships/hyperlink" Target="http://www.sophphx.caltech.edu/CsoMove/SSB%20Upgrade/CMI%20invoices%20jacob.pdf" TargetMode="External"/><Relationship Id="rId11" Type="http://schemas.openxmlformats.org/officeDocument/2006/relationships/hyperlink" Target="http://www.sophphx.caltech.edu/CsoMove/SSB%20Upgrade/Zen%20invoices%20jacob.pdf" TargetMode="External"/><Relationship Id="rId5" Type="http://schemas.openxmlformats.org/officeDocument/2006/relationships/hyperlink" Target="http://www.sophphx.caltech.edu/CsoMove/SSB%20Upgrade/CMI%20invoices%20jacob.pdf" TargetMode="External"/><Relationship Id="rId10" Type="http://schemas.openxmlformats.org/officeDocument/2006/relationships/hyperlink" Target="http://www.sophphx.caltech.edu/CsoMove/SSB%20Upgrade/VDI%20invoices%20jacob.pdf" TargetMode="External"/><Relationship Id="rId4" Type="http://schemas.openxmlformats.org/officeDocument/2006/relationships/hyperlink" Target="http://www.sophphx.caltech.edu/CsoMove/SSB%20Upgrade/CMI%20invoices%20jacob.pdf" TargetMode="External"/><Relationship Id="rId9" Type="http://schemas.openxmlformats.org/officeDocument/2006/relationships/hyperlink" Target="http://www.sophphx.caltech.edu/CsoMove/SSB%20Upgrade/VDI%20invoices%20jacob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phphx.caltech.edu/CsoMove/SSB%20Upgrade/LNA%20Quote%20Number%201623%20Caltech%20Sept%207%202018.pdf" TargetMode="External"/><Relationship Id="rId3" Type="http://schemas.openxmlformats.org/officeDocument/2006/relationships/hyperlink" Target="http://www.sophphx.caltech.edu/CsoMove/SSB%20Upgrade/CMI%20invoices%20jacob.pdf" TargetMode="External"/><Relationship Id="rId7" Type="http://schemas.openxmlformats.org/officeDocument/2006/relationships/hyperlink" Target="http://www.sophphx.caltech.edu/CsoMove/SSB%20Upgrade/LNA%20Quote%20Number%201623%20Caltech%20Sept%207%202018.pdf" TargetMode="External"/><Relationship Id="rId2" Type="http://schemas.openxmlformats.org/officeDocument/2006/relationships/hyperlink" Target="http://www.sophphx.caltech.edu/CsoMove/SSB%20Upgrade/CMI%20invoices%20jacob.pdf" TargetMode="External"/><Relationship Id="rId1" Type="http://schemas.openxmlformats.org/officeDocument/2006/relationships/hyperlink" Target="http://www.sophphx.caltech.edu/CsoMove/SSB%20Upgrade/CMI%20invoices%20jacob.pdf" TargetMode="External"/><Relationship Id="rId6" Type="http://schemas.openxmlformats.org/officeDocument/2006/relationships/hyperlink" Target="http://www.sophphx.caltech.edu/CsoMove/SSB%20Upgrade/CMI%20invoices%20jacob.pdf" TargetMode="External"/><Relationship Id="rId5" Type="http://schemas.openxmlformats.org/officeDocument/2006/relationships/hyperlink" Target="http://www.sophphx.caltech.edu/CsoMove/SSB%20Upgrade/CMI%20invoices%20jacob.pdf" TargetMode="External"/><Relationship Id="rId10" Type="http://schemas.openxmlformats.org/officeDocument/2006/relationships/hyperlink" Target="http://www.sophphx.caltech.edu/CsoMove/SSB%20Upgrade/Zen%20invoices%20jacob.pdf" TargetMode="External"/><Relationship Id="rId4" Type="http://schemas.openxmlformats.org/officeDocument/2006/relationships/hyperlink" Target="http://www.sophphx.caltech.edu/CsoMove/SSB%20Upgrade/CMI%20invoices%20jacob.pdf" TargetMode="External"/><Relationship Id="rId9" Type="http://schemas.openxmlformats.org/officeDocument/2006/relationships/hyperlink" Target="http://www.sophphx.caltech.edu/CsoMove/SSB%20Upgrade/VDI%20invoices%20jacob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phphx.caltech.edu/CsoMove/SSB%20Upgrade/LNA%20Quote%20Number%201623%20Caltech%20Sept%207%202018.pdf" TargetMode="External"/><Relationship Id="rId3" Type="http://schemas.openxmlformats.org/officeDocument/2006/relationships/hyperlink" Target="http://www.sophphx.caltech.edu/CsoMove/SSB%20Upgrade/CMI%20invoices%20jacob.pdf" TargetMode="External"/><Relationship Id="rId7" Type="http://schemas.openxmlformats.org/officeDocument/2006/relationships/hyperlink" Target="http://www.sophphx.caltech.edu/CsoMove/SSB%20Upgrade/LNA%20Quote%20Number%201623%20Caltech%20Sept%207%202018.pdf" TargetMode="External"/><Relationship Id="rId2" Type="http://schemas.openxmlformats.org/officeDocument/2006/relationships/hyperlink" Target="http://www.sophphx.caltech.edu/CsoMove/SSB%20Upgrade/CMI%20invoices%20jacob.pdf" TargetMode="External"/><Relationship Id="rId1" Type="http://schemas.openxmlformats.org/officeDocument/2006/relationships/hyperlink" Target="http://www.sophphx.caltech.edu/CsoMove/SSB%20Upgrade/CMI%20invoices%20jacob.pdf" TargetMode="External"/><Relationship Id="rId6" Type="http://schemas.openxmlformats.org/officeDocument/2006/relationships/hyperlink" Target="http://www.sophphx.caltech.edu/CsoMove/SSB%20Upgrade/CMI%20invoices%20jacob.pdf" TargetMode="External"/><Relationship Id="rId11" Type="http://schemas.openxmlformats.org/officeDocument/2006/relationships/hyperlink" Target="http://www.sophphx.caltech.edu/CsoMove/SSB%20Upgrade/Zen%20invoices%20jacob.pdf" TargetMode="External"/><Relationship Id="rId5" Type="http://schemas.openxmlformats.org/officeDocument/2006/relationships/hyperlink" Target="http://www.sophphx.caltech.edu/CsoMove/SSB%20Upgrade/CMI%20invoices%20jacob.pdf" TargetMode="External"/><Relationship Id="rId10" Type="http://schemas.openxmlformats.org/officeDocument/2006/relationships/hyperlink" Target="http://www.sophphx.caltech.edu/CsoMove/SSB%20Upgrade/VDI%20invoices%20jacob.pdf" TargetMode="External"/><Relationship Id="rId4" Type="http://schemas.openxmlformats.org/officeDocument/2006/relationships/hyperlink" Target="http://www.sophphx.caltech.edu/CsoMove/SSB%20Upgrade/CMI%20invoices%20jacob.pdf" TargetMode="External"/><Relationship Id="rId9" Type="http://schemas.openxmlformats.org/officeDocument/2006/relationships/hyperlink" Target="http://www.sophphx.caltech.edu/CsoMove/SSB%20Upgrade/VDI%20invoices%20jacob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phphx.caltech.edu/CsoMove/SSB%20Upgrade/LNA%20Quote%20Number%201623%20Caltech%20Sept%207%202018.pdf" TargetMode="External"/><Relationship Id="rId3" Type="http://schemas.openxmlformats.org/officeDocument/2006/relationships/hyperlink" Target="http://www.sophphx.caltech.edu/CsoMove/SSB%20Upgrade/CMI%20invoices%20jacob.pdf" TargetMode="External"/><Relationship Id="rId7" Type="http://schemas.openxmlformats.org/officeDocument/2006/relationships/hyperlink" Target="http://www.sophphx.caltech.edu/CsoMove/SSB%20Upgrade/LNA%20Quote%20Number%201623%20Caltech%20Sept%207%202018.pdf" TargetMode="External"/><Relationship Id="rId2" Type="http://schemas.openxmlformats.org/officeDocument/2006/relationships/hyperlink" Target="http://www.sophphx.caltech.edu/CsoMove/SSB%20Upgrade/CMI%20invoices%20jacob.pdf" TargetMode="External"/><Relationship Id="rId1" Type="http://schemas.openxmlformats.org/officeDocument/2006/relationships/hyperlink" Target="http://www.sophphx.caltech.edu/CsoMove/SSB%20Upgrade/CMI%20invoices%20jacob.pdf" TargetMode="External"/><Relationship Id="rId6" Type="http://schemas.openxmlformats.org/officeDocument/2006/relationships/hyperlink" Target="http://www.sophphx.caltech.edu/CsoMove/SSB%20Upgrade/CMI%20invoices%20jacob.pdf" TargetMode="External"/><Relationship Id="rId5" Type="http://schemas.openxmlformats.org/officeDocument/2006/relationships/hyperlink" Target="http://www.sophphx.caltech.edu/CsoMove/SSB%20Upgrade/CMI%20invoices%20jacob.pdf" TargetMode="External"/><Relationship Id="rId10" Type="http://schemas.openxmlformats.org/officeDocument/2006/relationships/hyperlink" Target="http://www.sophphx.caltech.edu/CsoMove/SSB%20Upgrade/Zen%20invoices%20jacob.pdf" TargetMode="External"/><Relationship Id="rId4" Type="http://schemas.openxmlformats.org/officeDocument/2006/relationships/hyperlink" Target="http://www.sophphx.caltech.edu/CsoMove/SSB%20Upgrade/CMI%20invoices%20jacob.pdf" TargetMode="External"/><Relationship Id="rId9" Type="http://schemas.openxmlformats.org/officeDocument/2006/relationships/hyperlink" Target="http://www.sophphx.caltech.edu/CsoMove/SSB%20Upgrade/VDI%20invoices%20jacob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phphx.caltech.edu/CsoMove/SSB%20Upgrade/CMI%20waveguide%20quote13388.pdf" TargetMode="External"/><Relationship Id="rId2" Type="http://schemas.openxmlformats.org/officeDocument/2006/relationships/hyperlink" Target="http://www.sophphx.caltech.edu/CsoMove/SSB%20Upgrade/CMI%20invoices%20jacob.pdf" TargetMode="External"/><Relationship Id="rId1" Type="http://schemas.openxmlformats.org/officeDocument/2006/relationships/hyperlink" Target="http://www.sophphx.caltech.edu/CsoMove/SSB%20Upgrade/CMI%20invoices%20jacob.pdf" TargetMode="External"/><Relationship Id="rId4" Type="http://schemas.openxmlformats.org/officeDocument/2006/relationships/hyperlink" Target="http://www.sophphx.caltech.edu/CsoMove/SSB%20Upgrade/VDI%20invoices%20jacob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phphx.caltech.edu/CsoMove/SSB%20Upgrade/CMI%20waveguide%20quote13388.pdf" TargetMode="External"/><Relationship Id="rId2" Type="http://schemas.openxmlformats.org/officeDocument/2006/relationships/hyperlink" Target="http://www.sophphx.caltech.edu/CsoMove/SSB%20Upgrade/LNA%20Quote%20Number%201623%20Caltech%20Sept%207%202018.pdf" TargetMode="External"/><Relationship Id="rId1" Type="http://schemas.openxmlformats.org/officeDocument/2006/relationships/hyperlink" Target="http://www.sophphx.caltech.edu/CsoMove/SSB%20Upgrade/CMI%20invoices%20jacob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sophphx.caltech.edu/CsoMove/SSB%20Upgrade/Zen%20invoices%20jacob.pdf" TargetMode="External"/><Relationship Id="rId4" Type="http://schemas.openxmlformats.org/officeDocument/2006/relationships/hyperlink" Target="http://www.sophphx.caltech.edu/CsoMove/SSB%20Upgrade/VDI%20invoices%20jac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/>
  </sheetViews>
  <sheetFormatPr defaultRowHeight="15" x14ac:dyDescent="0.25"/>
  <cols>
    <col min="1" max="1" width="9.140625" style="1"/>
    <col min="2" max="2" width="35.85546875" bestFit="1" customWidth="1"/>
    <col min="3" max="3" width="7.5703125" style="1" bestFit="1" customWidth="1"/>
    <col min="4" max="4" width="11.42578125" style="1" bestFit="1" customWidth="1"/>
    <col min="5" max="5" width="10.42578125" style="1" bestFit="1" customWidth="1"/>
    <col min="6" max="6" width="11.42578125" style="5" bestFit="1" customWidth="1"/>
    <col min="7" max="7" width="11.5703125" bestFit="1" customWidth="1"/>
    <col min="8" max="8" width="12.5703125" bestFit="1" customWidth="1"/>
  </cols>
  <sheetData>
    <row r="1" spans="1:8" s="12" customFormat="1" x14ac:dyDescent="0.25">
      <c r="A1" s="12" t="s">
        <v>0</v>
      </c>
      <c r="C1" s="13"/>
      <c r="D1" s="13"/>
      <c r="E1" s="13"/>
      <c r="F1" s="14"/>
      <c r="H1" s="14"/>
    </row>
    <row r="2" spans="1:8" s="3" customFormat="1" x14ac:dyDescent="0.25">
      <c r="B2" s="3" t="s">
        <v>8</v>
      </c>
      <c r="C2" s="1"/>
      <c r="D2" s="1"/>
      <c r="E2" s="1"/>
      <c r="F2" s="4"/>
      <c r="H2" s="4"/>
    </row>
    <row r="3" spans="1:8" s="12" customFormat="1" x14ac:dyDescent="0.25">
      <c r="A3" s="12" t="s">
        <v>1</v>
      </c>
      <c r="C3" s="13"/>
      <c r="D3" s="13"/>
      <c r="E3" s="13"/>
      <c r="F3" s="14"/>
      <c r="H3" s="14"/>
    </row>
    <row r="4" spans="1:8" x14ac:dyDescent="0.25">
      <c r="H4" s="5"/>
    </row>
    <row r="5" spans="1:8" x14ac:dyDescent="0.25">
      <c r="A5" s="1" t="s">
        <v>2</v>
      </c>
      <c r="B5" t="s">
        <v>3</v>
      </c>
      <c r="C5" s="1" t="s">
        <v>4</v>
      </c>
      <c r="D5" s="1" t="s">
        <v>7</v>
      </c>
      <c r="E5" s="1" t="s">
        <v>13</v>
      </c>
      <c r="F5" s="5" t="s">
        <v>5</v>
      </c>
      <c r="G5" t="s">
        <v>9</v>
      </c>
      <c r="H5" s="5" t="s">
        <v>6</v>
      </c>
    </row>
    <row r="6" spans="1:8" x14ac:dyDescent="0.25">
      <c r="A6" s="1">
        <v>1</v>
      </c>
      <c r="B6" t="s">
        <v>17</v>
      </c>
      <c r="C6" s="1" t="s">
        <v>10</v>
      </c>
      <c r="D6" s="7">
        <v>40021</v>
      </c>
      <c r="E6" s="11">
        <v>69629</v>
      </c>
      <c r="F6" s="5">
        <v>650</v>
      </c>
      <c r="G6" s="6">
        <f>F6*POWER(1.03,8)</f>
        <v>823.40055290195039</v>
      </c>
      <c r="H6" s="5">
        <f>G6*A6</f>
        <v>823.40055290195039</v>
      </c>
    </row>
    <row r="7" spans="1:8" x14ac:dyDescent="0.25">
      <c r="A7" s="1">
        <v>1</v>
      </c>
      <c r="B7" t="s">
        <v>18</v>
      </c>
      <c r="C7" s="1" t="s">
        <v>10</v>
      </c>
      <c r="D7" s="7">
        <v>40021</v>
      </c>
      <c r="E7" s="11">
        <v>69629</v>
      </c>
      <c r="F7" s="5">
        <v>525</v>
      </c>
      <c r="G7" s="6">
        <f>F7*POWER(1.03,8)</f>
        <v>665.05429272849835</v>
      </c>
      <c r="H7" s="5">
        <f>G7*A7</f>
        <v>665.05429272849835</v>
      </c>
    </row>
    <row r="8" spans="1:8" x14ac:dyDescent="0.25">
      <c r="A8" s="1">
        <v>1</v>
      </c>
      <c r="B8" t="s">
        <v>21</v>
      </c>
      <c r="C8" s="1" t="s">
        <v>10</v>
      </c>
      <c r="D8" s="7">
        <v>38456</v>
      </c>
      <c r="E8" s="11">
        <v>4993</v>
      </c>
      <c r="F8" s="5">
        <v>6250</v>
      </c>
      <c r="G8" s="5">
        <f>F8*POWER(1.03,13.5)</f>
        <v>9314.9933859388384</v>
      </c>
      <c r="H8" s="5">
        <f>G8*A8</f>
        <v>9314.9933859388384</v>
      </c>
    </row>
    <row r="9" spans="1:8" x14ac:dyDescent="0.25">
      <c r="A9" s="1">
        <v>1</v>
      </c>
      <c r="B9" t="s">
        <v>22</v>
      </c>
      <c r="C9" s="1" t="s">
        <v>10</v>
      </c>
      <c r="D9" s="7">
        <v>38456</v>
      </c>
      <c r="E9" s="11">
        <v>4993</v>
      </c>
      <c r="F9" s="5">
        <v>3375</v>
      </c>
      <c r="G9" s="5">
        <f>F9*POWER(1.03,13.5)</f>
        <v>5030.0964284069723</v>
      </c>
      <c r="H9" s="5">
        <f>G9*A9</f>
        <v>5030.0964284069723</v>
      </c>
    </row>
    <row r="10" spans="1:8" x14ac:dyDescent="0.25">
      <c r="A10" s="1">
        <v>1</v>
      </c>
      <c r="B10" t="s">
        <v>25</v>
      </c>
      <c r="C10" s="1" t="s">
        <v>10</v>
      </c>
      <c r="D10" s="7">
        <v>38628</v>
      </c>
      <c r="E10" s="11">
        <v>5355</v>
      </c>
      <c r="F10" s="5">
        <v>2808</v>
      </c>
      <c r="G10" s="5">
        <f>F10*POWER(1.03,13)</f>
        <v>4123.6426673719916</v>
      </c>
      <c r="H10" s="5">
        <f>G10*A10</f>
        <v>4123.6426673719916</v>
      </c>
    </row>
    <row r="11" spans="1:8" x14ac:dyDescent="0.25">
      <c r="A11" s="1">
        <v>1</v>
      </c>
      <c r="B11" t="s">
        <v>28</v>
      </c>
      <c r="C11" s="1" t="s">
        <v>10</v>
      </c>
      <c r="D11" s="7">
        <v>39841</v>
      </c>
      <c r="E11" s="11">
        <v>69254</v>
      </c>
      <c r="F11" s="5">
        <v>3400</v>
      </c>
      <c r="G11" s="5">
        <f>F11*POWER(1.03,8.8)</f>
        <v>4410.0802710608186</v>
      </c>
      <c r="H11" s="5">
        <f>G11*A11</f>
        <v>4410.0802710608186</v>
      </c>
    </row>
    <row r="12" spans="1:8" x14ac:dyDescent="0.25">
      <c r="H12" s="5"/>
    </row>
    <row r="13" spans="1:8" x14ac:dyDescent="0.25">
      <c r="A13" s="1">
        <v>1</v>
      </c>
      <c r="B13" t="s">
        <v>40</v>
      </c>
      <c r="C13" s="1" t="s">
        <v>23</v>
      </c>
      <c r="D13" s="7">
        <v>38610</v>
      </c>
      <c r="E13" s="11" t="s">
        <v>41</v>
      </c>
      <c r="F13" s="5">
        <v>6572</v>
      </c>
      <c r="G13" s="5">
        <f>F13*POWER(1.03,13)</f>
        <v>9651.2035648036781</v>
      </c>
      <c r="H13" s="5">
        <f>G13*A13</f>
        <v>9651.2035648036781</v>
      </c>
    </row>
    <row r="14" spans="1:8" x14ac:dyDescent="0.25">
      <c r="A14" s="1">
        <v>1</v>
      </c>
      <c r="B14" t="s">
        <v>42</v>
      </c>
      <c r="C14" s="1" t="s">
        <v>23</v>
      </c>
      <c r="D14" s="7">
        <v>38610</v>
      </c>
      <c r="E14" s="11" t="s">
        <v>41</v>
      </c>
      <c r="F14" s="5">
        <v>2000</v>
      </c>
      <c r="G14" s="5">
        <f>F14*POWER(1.03,13)</f>
        <v>2937.0674269031279</v>
      </c>
      <c r="H14" s="5">
        <f>G14*A14</f>
        <v>2937.0674269031279</v>
      </c>
    </row>
    <row r="15" spans="1:8" x14ac:dyDescent="0.25">
      <c r="H15" s="5"/>
    </row>
    <row r="16" spans="1:8" x14ac:dyDescent="0.25">
      <c r="A16" s="1">
        <v>2</v>
      </c>
      <c r="B16" t="s">
        <v>47</v>
      </c>
      <c r="C16" s="1" t="s">
        <v>45</v>
      </c>
      <c r="D16" s="7">
        <v>43350</v>
      </c>
      <c r="E16" s="11">
        <v>1623</v>
      </c>
      <c r="F16" s="5">
        <v>2184</v>
      </c>
      <c r="G16" s="6">
        <f>F16</f>
        <v>2184</v>
      </c>
      <c r="H16" s="5">
        <f t="shared" ref="H16:H18" si="0">G16*A16</f>
        <v>4368</v>
      </c>
    </row>
    <row r="17" spans="1:8" x14ac:dyDescent="0.25">
      <c r="A17" s="1">
        <v>2</v>
      </c>
      <c r="B17" t="s">
        <v>48</v>
      </c>
      <c r="C17" s="1" t="s">
        <v>45</v>
      </c>
      <c r="D17" s="7">
        <v>43350</v>
      </c>
      <c r="E17" s="11">
        <v>1623</v>
      </c>
      <c r="F17" s="5">
        <v>6299</v>
      </c>
      <c r="G17" s="6">
        <f t="shared" ref="G17:G18" si="1">F17</f>
        <v>6299</v>
      </c>
      <c r="H17" s="5">
        <f t="shared" ref="H17:H18" si="2">G17*A17</f>
        <v>12598</v>
      </c>
    </row>
    <row r="18" spans="1:8" x14ac:dyDescent="0.25">
      <c r="A18" s="1">
        <v>2</v>
      </c>
      <c r="B18" t="s">
        <v>49</v>
      </c>
      <c r="C18" s="1" t="s">
        <v>45</v>
      </c>
      <c r="D18" s="7">
        <v>43350</v>
      </c>
      <c r="E18" s="11">
        <v>1623</v>
      </c>
      <c r="F18" s="5">
        <v>98</v>
      </c>
      <c r="G18" s="6">
        <f t="shared" si="1"/>
        <v>98</v>
      </c>
      <c r="H18" s="5">
        <f t="shared" si="2"/>
        <v>196</v>
      </c>
    </row>
    <row r="19" spans="1:8" x14ac:dyDescent="0.25">
      <c r="D19" s="7"/>
      <c r="E19" s="11"/>
      <c r="G19" s="6"/>
      <c r="H19" s="5"/>
    </row>
    <row r="20" spans="1:8" x14ac:dyDescent="0.25">
      <c r="A20" s="1">
        <v>1</v>
      </c>
      <c r="B20" t="s">
        <v>56</v>
      </c>
      <c r="C20" s="1" t="s">
        <v>54</v>
      </c>
      <c r="D20" s="7" t="s">
        <v>57</v>
      </c>
      <c r="E20" s="11" t="s">
        <v>58</v>
      </c>
      <c r="F20" s="5">
        <f>7635-525</f>
        <v>7110</v>
      </c>
      <c r="G20" s="5">
        <f>F20*POWER(1.03,13.5)</f>
        <v>10596.736475844022</v>
      </c>
      <c r="H20" s="5">
        <f>G20*A20</f>
        <v>10596.736475844022</v>
      </c>
    </row>
    <row r="21" spans="1:8" x14ac:dyDescent="0.25">
      <c r="D21" s="7"/>
      <c r="E21" s="11"/>
      <c r="G21" s="6"/>
      <c r="H21" s="5"/>
    </row>
    <row r="22" spans="1:8" x14ac:dyDescent="0.25">
      <c r="D22" s="7"/>
      <c r="E22" s="11"/>
      <c r="G22" s="6"/>
      <c r="H22" s="5"/>
    </row>
    <row r="23" spans="1:8" x14ac:dyDescent="0.25">
      <c r="H23" s="5"/>
    </row>
    <row r="24" spans="1:8" x14ac:dyDescent="0.25">
      <c r="H24" s="5">
        <f>SUM(H1:H23)</f>
        <v>64714.275065959904</v>
      </c>
    </row>
    <row r="28" spans="1:8" x14ac:dyDescent="0.25">
      <c r="E28" s="15" t="s">
        <v>59</v>
      </c>
      <c r="H28" s="8" t="s">
        <v>44</v>
      </c>
    </row>
    <row r="29" spans="1:8" x14ac:dyDescent="0.25">
      <c r="H29" s="9">
        <f>H24+'460'!H23+'345'!H24+'650'!H23+Misc!H20</f>
        <v>312273.9941271448</v>
      </c>
    </row>
    <row r="30" spans="1:8" x14ac:dyDescent="0.25">
      <c r="A30" s="1" t="s">
        <v>11</v>
      </c>
    </row>
    <row r="31" spans="1:8" x14ac:dyDescent="0.25">
      <c r="A31" s="1" t="s">
        <v>10</v>
      </c>
      <c r="B31" t="s">
        <v>12</v>
      </c>
    </row>
    <row r="32" spans="1:8" x14ac:dyDescent="0.25">
      <c r="A32" s="1" t="s">
        <v>23</v>
      </c>
      <c r="B32" t="s">
        <v>24</v>
      </c>
    </row>
    <row r="33" spans="1:2" x14ac:dyDescent="0.25">
      <c r="A33" s="1" t="s">
        <v>45</v>
      </c>
      <c r="B33" t="s">
        <v>46</v>
      </c>
    </row>
    <row r="34" spans="1:2" x14ac:dyDescent="0.25">
      <c r="A34" s="1" t="s">
        <v>54</v>
      </c>
      <c r="B34" t="s">
        <v>55</v>
      </c>
    </row>
  </sheetData>
  <hyperlinks>
    <hyperlink ref="E6" r:id="rId1" display="http://www.sophphx.caltech.edu/CsoMove/SSB Upgrade/CMI invoices jacob.pdf"/>
    <hyperlink ref="E7" r:id="rId2" display="http://www.sophphx.caltech.edu/CsoMove/SSB Upgrade/CMI invoices jacob.pdf"/>
    <hyperlink ref="E8" r:id="rId3" display="http://www.sophphx.caltech.edu/CsoMove/SSB Upgrade/CMI invoices jacob.pdf"/>
    <hyperlink ref="E9" r:id="rId4" display="http://www.sophphx.caltech.edu/CsoMove/SSB Upgrade/CMI invoices jacob.pdf"/>
    <hyperlink ref="E10" r:id="rId5" display="http://www.sophphx.caltech.edu/CsoMove/SSB Upgrade/CMI invoices jacob.pdf"/>
    <hyperlink ref="E11" r:id="rId6" display="http://www.sophphx.caltech.edu/CsoMove/SSB Upgrade/CMI invoices jacob.pdf"/>
    <hyperlink ref="E16" r:id="rId7" display="http://www.sophphx.caltech.edu/CsoMove/SSB Upgrade/LNA Quote Number 1623 Caltech Sept 7 2018.pdf"/>
    <hyperlink ref="E17:E18" r:id="rId8" display="http://www.sophphx.caltech.edu/CsoMove/SSB Upgrade/LNA Quote Number 1623 Caltech Sept 7 2018.pdf"/>
    <hyperlink ref="E13" r:id="rId9"/>
    <hyperlink ref="E14" r:id="rId10"/>
    <hyperlink ref="E20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2" max="2" width="34.28515625" bestFit="1" customWidth="1"/>
    <col min="3" max="3" width="7.5703125" bestFit="1" customWidth="1"/>
    <col min="4" max="4" width="11.42578125" bestFit="1" customWidth="1"/>
    <col min="5" max="5" width="10.42578125" style="1" bestFit="1" customWidth="1"/>
    <col min="6" max="6" width="11.42578125" bestFit="1" customWidth="1"/>
    <col min="7" max="8" width="11.5703125" bestFit="1" customWidth="1"/>
  </cols>
  <sheetData>
    <row r="1" spans="1:8" s="3" customFormat="1" x14ac:dyDescent="0.25">
      <c r="A1" s="3" t="s">
        <v>0</v>
      </c>
      <c r="E1" s="1"/>
      <c r="F1" s="4"/>
      <c r="H1" s="4"/>
    </row>
    <row r="2" spans="1:8" s="3" customFormat="1" x14ac:dyDescent="0.25">
      <c r="B2" s="3" t="s">
        <v>8</v>
      </c>
      <c r="E2" s="1"/>
      <c r="F2" s="4"/>
      <c r="H2" s="4"/>
    </row>
    <row r="3" spans="1:8" s="3" customFormat="1" x14ac:dyDescent="0.25">
      <c r="A3" s="3" t="s">
        <v>16</v>
      </c>
      <c r="E3" s="1"/>
      <c r="F3" s="4"/>
      <c r="H3" s="4"/>
    </row>
    <row r="4" spans="1:8" x14ac:dyDescent="0.25">
      <c r="A4" s="1"/>
      <c r="C4" s="1"/>
      <c r="F4" s="5"/>
      <c r="H4" s="5"/>
    </row>
    <row r="5" spans="1:8" x14ac:dyDescent="0.25">
      <c r="A5" s="1" t="s">
        <v>2</v>
      </c>
      <c r="B5" t="s">
        <v>3</v>
      </c>
      <c r="C5" s="1" t="s">
        <v>4</v>
      </c>
      <c r="D5" t="s">
        <v>7</v>
      </c>
      <c r="E5" s="1" t="s">
        <v>13</v>
      </c>
      <c r="F5" s="5" t="s">
        <v>5</v>
      </c>
      <c r="G5" t="s">
        <v>9</v>
      </c>
      <c r="H5" s="5" t="s">
        <v>6</v>
      </c>
    </row>
    <row r="6" spans="1:8" x14ac:dyDescent="0.25">
      <c r="A6" s="1">
        <v>1</v>
      </c>
      <c r="B6" t="s">
        <v>14</v>
      </c>
      <c r="C6" s="1" t="s">
        <v>10</v>
      </c>
      <c r="D6" s="2">
        <v>40021</v>
      </c>
      <c r="E6" s="11">
        <v>69629</v>
      </c>
      <c r="F6" s="5">
        <v>650</v>
      </c>
      <c r="G6" s="6">
        <f>F6*POWER(1.03,8)</f>
        <v>823.40055290195039</v>
      </c>
      <c r="H6" s="5">
        <f>G6*A6</f>
        <v>823.40055290195039</v>
      </c>
    </row>
    <row r="7" spans="1:8" x14ac:dyDescent="0.25">
      <c r="A7" s="1">
        <v>1</v>
      </c>
      <c r="B7" t="s">
        <v>19</v>
      </c>
      <c r="C7" s="1" t="s">
        <v>10</v>
      </c>
      <c r="D7" s="2">
        <v>40021</v>
      </c>
      <c r="E7" s="11">
        <v>69629</v>
      </c>
      <c r="F7" s="5">
        <v>485</v>
      </c>
      <c r="G7" s="6">
        <f>F7*POWER(1.03,8)</f>
        <v>614.38348947299369</v>
      </c>
      <c r="H7" s="5">
        <f>G7*A7</f>
        <v>614.38348947299369</v>
      </c>
    </row>
    <row r="8" spans="1:8" x14ac:dyDescent="0.25">
      <c r="A8" s="1">
        <v>1</v>
      </c>
      <c r="B8" t="s">
        <v>21</v>
      </c>
      <c r="C8" s="1" t="s">
        <v>10</v>
      </c>
      <c r="D8" s="7">
        <v>38754</v>
      </c>
      <c r="E8" s="11">
        <v>5642</v>
      </c>
      <c r="F8" s="5">
        <v>7800</v>
      </c>
      <c r="G8" s="5">
        <f>F8*POWER(1.03,12.5)</f>
        <v>11286.516257914243</v>
      </c>
      <c r="H8" s="5">
        <f>G8*A8</f>
        <v>11286.516257914243</v>
      </c>
    </row>
    <row r="9" spans="1:8" x14ac:dyDescent="0.25">
      <c r="A9" s="1">
        <v>1</v>
      </c>
      <c r="B9" t="s">
        <v>22</v>
      </c>
      <c r="C9" s="1" t="s">
        <v>10</v>
      </c>
      <c r="D9" s="7">
        <v>38799</v>
      </c>
      <c r="E9" s="11">
        <v>5757</v>
      </c>
      <c r="F9" s="5">
        <v>3740</v>
      </c>
      <c r="G9" s="5">
        <f>F9*POWER(1.03,12.5)</f>
        <v>5411.7398467434959</v>
      </c>
      <c r="H9" s="5">
        <f>G9*A9</f>
        <v>5411.7398467434959</v>
      </c>
    </row>
    <row r="10" spans="1:8" x14ac:dyDescent="0.25">
      <c r="A10" s="1">
        <v>1</v>
      </c>
      <c r="B10" t="s">
        <v>25</v>
      </c>
      <c r="C10" s="1" t="s">
        <v>10</v>
      </c>
      <c r="D10" s="7">
        <v>38628</v>
      </c>
      <c r="E10" s="11">
        <v>5354</v>
      </c>
      <c r="F10" s="5">
        <v>1408</v>
      </c>
      <c r="G10" s="5">
        <f>F10*POWER(1.03,13)</f>
        <v>2067.6954685398018</v>
      </c>
      <c r="H10" s="5">
        <f>G10*A10</f>
        <v>2067.6954685398018</v>
      </c>
    </row>
    <row r="11" spans="1:8" x14ac:dyDescent="0.25">
      <c r="A11" s="1">
        <v>1</v>
      </c>
      <c r="B11" t="s">
        <v>29</v>
      </c>
      <c r="C11" s="1" t="s">
        <v>10</v>
      </c>
      <c r="D11" s="7">
        <v>39841</v>
      </c>
      <c r="E11" s="11">
        <v>69254</v>
      </c>
      <c r="F11" s="5">
        <v>3950</v>
      </c>
      <c r="G11" s="5">
        <f>F11*POWER(1.03,8.8)</f>
        <v>5123.4756090265391</v>
      </c>
      <c r="H11" s="5">
        <f>G11*A11</f>
        <v>5123.4756090265391</v>
      </c>
    </row>
    <row r="12" spans="1:8" x14ac:dyDescent="0.25">
      <c r="H12" s="5"/>
    </row>
    <row r="13" spans="1:8" x14ac:dyDescent="0.25">
      <c r="A13" s="1">
        <v>1</v>
      </c>
      <c r="B13" t="s">
        <v>36</v>
      </c>
      <c r="C13" s="1" t="s">
        <v>23</v>
      </c>
      <c r="D13" s="7">
        <v>38814</v>
      </c>
      <c r="E13" s="11" t="s">
        <v>37</v>
      </c>
      <c r="F13" s="5">
        <v>8074.54</v>
      </c>
      <c r="G13" s="5">
        <f>F13*POWER(1.03,12.5)</f>
        <v>11683.772690407548</v>
      </c>
      <c r="H13" s="5">
        <f>G13*A13</f>
        <v>11683.772690407548</v>
      </c>
    </row>
    <row r="14" spans="1:8" x14ac:dyDescent="0.25">
      <c r="H14" s="5"/>
    </row>
    <row r="15" spans="1:8" x14ac:dyDescent="0.25">
      <c r="A15" s="1">
        <v>2</v>
      </c>
      <c r="B15" t="s">
        <v>47</v>
      </c>
      <c r="C15" s="1" t="s">
        <v>45</v>
      </c>
      <c r="D15" s="7">
        <v>43350</v>
      </c>
      <c r="E15" s="11">
        <v>1623</v>
      </c>
      <c r="F15" s="5">
        <v>2184</v>
      </c>
      <c r="G15" s="6">
        <f>F15</f>
        <v>2184</v>
      </c>
      <c r="H15" s="5">
        <f t="shared" ref="H15:H17" si="0">G15*A15</f>
        <v>4368</v>
      </c>
    </row>
    <row r="16" spans="1:8" x14ac:dyDescent="0.25">
      <c r="A16" s="1">
        <v>2</v>
      </c>
      <c r="B16" t="s">
        <v>48</v>
      </c>
      <c r="C16" s="1" t="s">
        <v>45</v>
      </c>
      <c r="D16" s="7">
        <v>43350</v>
      </c>
      <c r="E16" s="11">
        <v>1623</v>
      </c>
      <c r="F16" s="5">
        <v>6299</v>
      </c>
      <c r="G16" s="6">
        <f t="shared" ref="G16:G17" si="1">F16</f>
        <v>6299</v>
      </c>
      <c r="H16" s="5">
        <f t="shared" si="0"/>
        <v>12598</v>
      </c>
    </row>
    <row r="17" spans="1:8" x14ac:dyDescent="0.25">
      <c r="A17" s="1">
        <v>2</v>
      </c>
      <c r="B17" t="s">
        <v>49</v>
      </c>
      <c r="C17" s="1" t="s">
        <v>45</v>
      </c>
      <c r="D17" s="7">
        <v>43350</v>
      </c>
      <c r="E17" s="11">
        <v>1623</v>
      </c>
      <c r="F17" s="5">
        <v>98</v>
      </c>
      <c r="G17" s="6">
        <f t="shared" si="1"/>
        <v>98</v>
      </c>
      <c r="H17" s="5">
        <f t="shared" si="0"/>
        <v>196</v>
      </c>
    </row>
    <row r="18" spans="1:8" x14ac:dyDescent="0.25">
      <c r="H18" s="5"/>
    </row>
    <row r="19" spans="1:8" x14ac:dyDescent="0.25">
      <c r="A19" s="1">
        <v>1</v>
      </c>
      <c r="B19" t="s">
        <v>56</v>
      </c>
      <c r="C19" s="1" t="s">
        <v>54</v>
      </c>
      <c r="D19" s="7" t="s">
        <v>57</v>
      </c>
      <c r="E19" s="11" t="s">
        <v>58</v>
      </c>
      <c r="F19" s="5">
        <f>7635-525</f>
        <v>7110</v>
      </c>
      <c r="G19" s="5">
        <f>F19*POWER(1.03,13.5)</f>
        <v>10596.736475844022</v>
      </c>
      <c r="H19" s="5">
        <f>G19*A19</f>
        <v>10596.736475844022</v>
      </c>
    </row>
    <row r="20" spans="1:8" x14ac:dyDescent="0.25">
      <c r="A20" s="1"/>
      <c r="C20" s="1"/>
      <c r="D20" s="7"/>
      <c r="E20" s="11"/>
      <c r="F20" s="5"/>
      <c r="G20" s="5"/>
      <c r="H20" s="5"/>
    </row>
    <row r="21" spans="1:8" x14ac:dyDescent="0.25">
      <c r="A21" s="1"/>
      <c r="C21" s="1"/>
      <c r="D21" s="7"/>
      <c r="E21" s="11"/>
      <c r="F21" s="5"/>
      <c r="G21" s="5"/>
      <c r="H21" s="5"/>
    </row>
    <row r="22" spans="1:8" x14ac:dyDescent="0.25">
      <c r="A22" s="1"/>
      <c r="C22" s="1"/>
      <c r="D22" s="7"/>
      <c r="E22" s="11"/>
      <c r="F22" s="5"/>
      <c r="G22" s="5"/>
      <c r="H22" s="5"/>
    </row>
    <row r="23" spans="1:8" x14ac:dyDescent="0.25">
      <c r="H23" s="5">
        <f>SUM(H1:H19)</f>
        <v>64769.720390850598</v>
      </c>
    </row>
  </sheetData>
  <hyperlinks>
    <hyperlink ref="E6" r:id="rId1" display="http://www.sophphx.caltech.edu/CsoMove/SSB Upgrade/CMI invoices jacob.pdf"/>
    <hyperlink ref="E7" r:id="rId2" display="http://www.sophphx.caltech.edu/CsoMove/SSB Upgrade/CMI invoices jacob.pdf"/>
    <hyperlink ref="E8" r:id="rId3" display="http://www.sophphx.caltech.edu/CsoMove/SSB Upgrade/CMI invoices jacob.pdf"/>
    <hyperlink ref="E9" r:id="rId4" display="http://www.sophphx.caltech.edu/CsoMove/SSB Upgrade/CMI invoices jacob.pdf"/>
    <hyperlink ref="E10" r:id="rId5" display="http://www.sophphx.caltech.edu/CsoMove/SSB Upgrade/CMI invoices jacob.pdf"/>
    <hyperlink ref="E11" r:id="rId6" display="http://www.sophphx.caltech.edu/CsoMove/SSB Upgrade/CMI invoices jacob.pdf"/>
    <hyperlink ref="E15" r:id="rId7" display="http://www.sophphx.caltech.edu/CsoMove/SSB Upgrade/LNA Quote Number 1623 Caltech Sept 7 2018.pdf"/>
    <hyperlink ref="E16:E17" r:id="rId8" display="http://www.sophphx.caltech.edu/CsoMove/SSB Upgrade/LNA Quote Number 1623 Caltech Sept 7 2018.pdf"/>
    <hyperlink ref="E13" r:id="rId9"/>
    <hyperlink ref="E19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2" max="2" width="34.28515625" bestFit="1" customWidth="1"/>
    <col min="3" max="3" width="7.5703125" style="1" bestFit="1" customWidth="1"/>
    <col min="4" max="4" width="9.7109375" style="1" bestFit="1" customWidth="1"/>
    <col min="5" max="5" width="10.42578125" style="1" bestFit="1" customWidth="1"/>
    <col min="6" max="6" width="11.42578125" style="5" bestFit="1" customWidth="1"/>
    <col min="7" max="8" width="11.5703125" style="5" bestFit="1" customWidth="1"/>
  </cols>
  <sheetData>
    <row r="1" spans="1:8" s="3" customFormat="1" x14ac:dyDescent="0.25">
      <c r="A1" s="3" t="s">
        <v>0</v>
      </c>
      <c r="C1" s="1"/>
      <c r="D1" s="1"/>
      <c r="E1" s="1"/>
      <c r="F1" s="4"/>
      <c r="G1" s="4"/>
      <c r="H1" s="4"/>
    </row>
    <row r="2" spans="1:8" s="3" customFormat="1" x14ac:dyDescent="0.25">
      <c r="B2" s="3" t="s">
        <v>8</v>
      </c>
      <c r="C2" s="1"/>
      <c r="D2" s="1"/>
      <c r="E2" s="1"/>
      <c r="F2" s="4"/>
      <c r="G2" s="4"/>
      <c r="H2" s="4"/>
    </row>
    <row r="3" spans="1:8" s="3" customFormat="1" x14ac:dyDescent="0.25">
      <c r="A3" s="3" t="s">
        <v>15</v>
      </c>
      <c r="C3" s="1"/>
      <c r="D3" s="1"/>
      <c r="E3" s="1"/>
      <c r="F3" s="4"/>
      <c r="G3" s="4"/>
      <c r="H3" s="4"/>
    </row>
    <row r="4" spans="1:8" x14ac:dyDescent="0.25">
      <c r="A4" s="1"/>
    </row>
    <row r="5" spans="1:8" x14ac:dyDescent="0.25">
      <c r="A5" s="1" t="s">
        <v>2</v>
      </c>
      <c r="B5" t="s">
        <v>3</v>
      </c>
      <c r="C5" s="1" t="s">
        <v>4</v>
      </c>
      <c r="D5" s="1" t="s">
        <v>7</v>
      </c>
      <c r="E5" s="1" t="s">
        <v>13</v>
      </c>
      <c r="F5" s="5" t="s">
        <v>5</v>
      </c>
      <c r="G5" s="5" t="s">
        <v>9</v>
      </c>
      <c r="H5" s="5" t="s">
        <v>6</v>
      </c>
    </row>
    <row r="6" spans="1:8" x14ac:dyDescent="0.25">
      <c r="A6" s="1">
        <v>1</v>
      </c>
      <c r="B6" t="s">
        <v>14</v>
      </c>
      <c r="C6" s="1" t="s">
        <v>10</v>
      </c>
      <c r="D6" s="7">
        <v>40021</v>
      </c>
      <c r="E6" s="11">
        <v>69629</v>
      </c>
      <c r="F6" s="5">
        <v>650</v>
      </c>
      <c r="G6" s="5">
        <f>F6*POWER(1.03,8)</f>
        <v>823.40055290195039</v>
      </c>
      <c r="H6" s="5">
        <f>G6*A6</f>
        <v>823.40055290195039</v>
      </c>
    </row>
    <row r="7" spans="1:8" x14ac:dyDescent="0.25">
      <c r="A7" s="1">
        <v>1</v>
      </c>
      <c r="B7" t="s">
        <v>19</v>
      </c>
      <c r="C7" s="1" t="s">
        <v>10</v>
      </c>
      <c r="D7" s="7">
        <v>40021</v>
      </c>
      <c r="E7" s="11">
        <v>69629</v>
      </c>
      <c r="F7" s="5">
        <v>525</v>
      </c>
      <c r="G7" s="5">
        <f>F7*POWER(1.03,8)</f>
        <v>665.05429272849835</v>
      </c>
      <c r="H7" s="5">
        <f>G7*A7</f>
        <v>665.05429272849835</v>
      </c>
    </row>
    <row r="8" spans="1:8" x14ac:dyDescent="0.25">
      <c r="A8" s="1">
        <v>1</v>
      </c>
      <c r="B8" t="s">
        <v>21</v>
      </c>
      <c r="C8" s="1" t="s">
        <v>10</v>
      </c>
      <c r="D8" s="7">
        <v>38596</v>
      </c>
      <c r="E8" s="11">
        <v>5286</v>
      </c>
      <c r="F8" s="5">
        <v>7110</v>
      </c>
      <c r="G8" s="5">
        <f>F8*POWER(1.03,13)</f>
        <v>10441.27470264062</v>
      </c>
      <c r="H8" s="5">
        <f>G8*A8</f>
        <v>10441.27470264062</v>
      </c>
    </row>
    <row r="9" spans="1:8" x14ac:dyDescent="0.25">
      <c r="A9" s="1">
        <v>2</v>
      </c>
      <c r="B9" t="s">
        <v>22</v>
      </c>
      <c r="C9" s="1" t="s">
        <v>10</v>
      </c>
      <c r="D9" s="7">
        <v>38440</v>
      </c>
      <c r="E9" s="11">
        <v>4965</v>
      </c>
      <c r="F9" s="5">
        <v>2755</v>
      </c>
      <c r="G9" s="5">
        <f>F9*POWER(1.03,13.5)</f>
        <v>4106.0490845218401</v>
      </c>
      <c r="H9" s="5">
        <f>G9*A9</f>
        <v>8212.0981690436802</v>
      </c>
    </row>
    <row r="10" spans="1:8" x14ac:dyDescent="0.25">
      <c r="A10" s="1">
        <v>1</v>
      </c>
      <c r="B10" t="s">
        <v>25</v>
      </c>
      <c r="C10" s="1" t="s">
        <v>10</v>
      </c>
      <c r="D10" s="7">
        <v>38628</v>
      </c>
      <c r="E10" s="11">
        <v>5356</v>
      </c>
      <c r="F10" s="5">
        <v>2810</v>
      </c>
      <c r="G10" s="5">
        <f>F10*POWER(1.03,13)</f>
        <v>4126.5797347988946</v>
      </c>
      <c r="H10" s="5">
        <f>G10*A10</f>
        <v>4126.5797347988946</v>
      </c>
    </row>
    <row r="11" spans="1:8" x14ac:dyDescent="0.25">
      <c r="A11" s="1">
        <v>1</v>
      </c>
      <c r="B11" t="s">
        <v>30</v>
      </c>
      <c r="C11" s="1" t="s">
        <v>10</v>
      </c>
      <c r="D11" s="7">
        <v>39841</v>
      </c>
      <c r="E11" s="11">
        <v>69254</v>
      </c>
      <c r="F11" s="5">
        <v>3620</v>
      </c>
      <c r="G11" s="5">
        <f>F11*POWER(1.03,8.8)</f>
        <v>4695.4384062471063</v>
      </c>
      <c r="H11" s="5">
        <f>G11*A11</f>
        <v>4695.4384062471063</v>
      </c>
    </row>
    <row r="13" spans="1:8" x14ac:dyDescent="0.25">
      <c r="A13" s="1">
        <v>1</v>
      </c>
      <c r="B13" t="s">
        <v>38</v>
      </c>
      <c r="C13" s="1" t="s">
        <v>23</v>
      </c>
      <c r="D13" s="7">
        <v>38574</v>
      </c>
      <c r="E13" s="11" t="s">
        <v>39</v>
      </c>
      <c r="F13" s="5">
        <v>17595</v>
      </c>
      <c r="G13" s="5">
        <f>F13*POWER(1.03,13)</f>
        <v>25838.850688180268</v>
      </c>
      <c r="H13" s="5">
        <f>G13*A13</f>
        <v>25838.850688180268</v>
      </c>
    </row>
    <row r="14" spans="1:8" x14ac:dyDescent="0.25">
      <c r="A14" s="1">
        <v>1</v>
      </c>
      <c r="B14" t="s">
        <v>35</v>
      </c>
      <c r="C14" s="1" t="s">
        <v>23</v>
      </c>
      <c r="D14" s="7">
        <v>40709</v>
      </c>
      <c r="E14" s="11">
        <v>11120</v>
      </c>
      <c r="F14" s="5">
        <v>500</v>
      </c>
      <c r="G14" s="5">
        <f>F14*POWER(1.03,7.4)</f>
        <v>622.25080504387495</v>
      </c>
      <c r="H14" s="5">
        <f>G14*A14</f>
        <v>622.25080504387495</v>
      </c>
    </row>
    <row r="16" spans="1:8" x14ac:dyDescent="0.25">
      <c r="A16" s="1">
        <v>2</v>
      </c>
      <c r="B16" t="s">
        <v>47</v>
      </c>
      <c r="C16" s="1" t="s">
        <v>45</v>
      </c>
      <c r="D16" s="7">
        <v>43350</v>
      </c>
      <c r="E16" s="11">
        <v>1623</v>
      </c>
      <c r="F16" s="5">
        <v>2184</v>
      </c>
      <c r="G16" s="6">
        <f>F16</f>
        <v>2184</v>
      </c>
      <c r="H16" s="5">
        <f t="shared" ref="H16:H18" si="0">G16*A16</f>
        <v>4368</v>
      </c>
    </row>
    <row r="17" spans="1:8" x14ac:dyDescent="0.25">
      <c r="A17" s="1">
        <v>2</v>
      </c>
      <c r="B17" t="s">
        <v>48</v>
      </c>
      <c r="C17" s="1" t="s">
        <v>45</v>
      </c>
      <c r="D17" s="7">
        <v>43350</v>
      </c>
      <c r="E17" s="11">
        <v>1623</v>
      </c>
      <c r="F17" s="5">
        <v>6299</v>
      </c>
      <c r="G17" s="6">
        <f t="shared" ref="G17:G18" si="1">F17</f>
        <v>6299</v>
      </c>
      <c r="H17" s="5">
        <f t="shared" si="0"/>
        <v>12598</v>
      </c>
    </row>
    <row r="18" spans="1:8" x14ac:dyDescent="0.25">
      <c r="A18" s="1">
        <v>2</v>
      </c>
      <c r="B18" t="s">
        <v>49</v>
      </c>
      <c r="C18" s="1" t="s">
        <v>45</v>
      </c>
      <c r="D18" s="7">
        <v>43350</v>
      </c>
      <c r="E18" s="11">
        <v>1623</v>
      </c>
      <c r="F18" s="5">
        <v>98</v>
      </c>
      <c r="G18" s="6">
        <f t="shared" si="1"/>
        <v>98</v>
      </c>
      <c r="H18" s="5">
        <f t="shared" si="0"/>
        <v>196</v>
      </c>
    </row>
    <row r="19" spans="1:8" x14ac:dyDescent="0.25">
      <c r="A19" s="1"/>
      <c r="D19" s="7"/>
      <c r="E19" s="11"/>
      <c r="G19" s="6"/>
    </row>
    <row r="20" spans="1:8" x14ac:dyDescent="0.25">
      <c r="A20" s="1">
        <v>1</v>
      </c>
      <c r="B20" t="s">
        <v>56</v>
      </c>
      <c r="C20" s="1" t="s">
        <v>54</v>
      </c>
      <c r="D20" s="7" t="s">
        <v>57</v>
      </c>
      <c r="E20" s="11" t="s">
        <v>58</v>
      </c>
      <c r="F20" s="5">
        <f>7635-525</f>
        <v>7110</v>
      </c>
      <c r="G20" s="5">
        <f>F20*POWER(1.03,13.5)</f>
        <v>10596.736475844022</v>
      </c>
      <c r="H20" s="5">
        <f>G20*A20</f>
        <v>10596.736475844022</v>
      </c>
    </row>
    <row r="21" spans="1:8" x14ac:dyDescent="0.25">
      <c r="A21" s="1"/>
      <c r="D21" s="7"/>
      <c r="E21" s="11"/>
      <c r="G21" s="6"/>
    </row>
    <row r="22" spans="1:8" x14ac:dyDescent="0.25">
      <c r="A22" s="1"/>
      <c r="D22" s="7"/>
      <c r="E22" s="11"/>
      <c r="G22" s="6"/>
    </row>
    <row r="24" spans="1:8" x14ac:dyDescent="0.25">
      <c r="H24" s="5">
        <f>SUM(H1:H23)</f>
        <v>83183.683827428918</v>
      </c>
    </row>
  </sheetData>
  <hyperlinks>
    <hyperlink ref="E6" r:id="rId1" display="http://www.sophphx.caltech.edu/CsoMove/SSB Upgrade/CMI invoices jacob.pdf"/>
    <hyperlink ref="E7" r:id="rId2" display="http://www.sophphx.caltech.edu/CsoMove/SSB Upgrade/CMI invoices jacob.pdf"/>
    <hyperlink ref="E8" r:id="rId3" display="http://www.sophphx.caltech.edu/CsoMove/SSB Upgrade/CMI invoices jacob.pdf"/>
    <hyperlink ref="E9" r:id="rId4" display="http://www.sophphx.caltech.edu/CsoMove/SSB Upgrade/CMI invoices jacob.pdf"/>
    <hyperlink ref="E10" r:id="rId5" display="http://www.sophphx.caltech.edu/CsoMove/SSB Upgrade/CMI invoices jacob.pdf"/>
    <hyperlink ref="E11" r:id="rId6" display="http://www.sophphx.caltech.edu/CsoMove/SSB Upgrade/CMI invoices jacob.pdf"/>
    <hyperlink ref="E16" r:id="rId7" display="http://www.sophphx.caltech.edu/CsoMove/SSB Upgrade/LNA Quote Number 1623 Caltech Sept 7 2018.pdf"/>
    <hyperlink ref="E17:E18" r:id="rId8" display="http://www.sophphx.caltech.edu/CsoMove/SSB Upgrade/LNA Quote Number 1623 Caltech Sept 7 2018.pdf"/>
    <hyperlink ref="E13" r:id="rId9"/>
    <hyperlink ref="E14" r:id="rId10" display="http://www.sophphx.caltech.edu/CsoMove/SSB Upgrade/VDI invoices jacob.pdf"/>
    <hyperlink ref="E20" r:id="rId11"/>
  </hyperlinks>
  <pageMargins left="0.7" right="0.7" top="0.75" bottom="0.75" header="0.3" footer="0.3"/>
  <ignoredErrors>
    <ignoredError sqref="G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RowHeight="15" x14ac:dyDescent="0.25"/>
  <cols>
    <col min="2" max="2" width="34.28515625" bestFit="1" customWidth="1"/>
    <col min="3" max="3" width="7.5703125" style="1" bestFit="1" customWidth="1"/>
    <col min="4" max="4" width="10.7109375" style="1" bestFit="1" customWidth="1"/>
    <col min="5" max="5" width="8.85546875" style="1" bestFit="1" customWidth="1"/>
    <col min="6" max="6" width="11.42578125" style="5" bestFit="1" customWidth="1"/>
    <col min="7" max="8" width="11.5703125" style="5" bestFit="1" customWidth="1"/>
  </cols>
  <sheetData>
    <row r="1" spans="1:8" s="3" customFormat="1" x14ac:dyDescent="0.25">
      <c r="A1" s="3" t="s">
        <v>0</v>
      </c>
      <c r="C1" s="1"/>
      <c r="D1" s="1"/>
      <c r="E1" s="1"/>
      <c r="F1" s="4"/>
      <c r="G1" s="4"/>
      <c r="H1" s="4"/>
    </row>
    <row r="2" spans="1:8" s="3" customFormat="1" x14ac:dyDescent="0.25">
      <c r="B2" s="3" t="s">
        <v>8</v>
      </c>
      <c r="C2" s="1"/>
      <c r="D2" s="1"/>
      <c r="E2" s="1"/>
      <c r="F2" s="4"/>
      <c r="G2" s="4"/>
      <c r="H2" s="4"/>
    </row>
    <row r="3" spans="1:8" s="3" customFormat="1" x14ac:dyDescent="0.25">
      <c r="A3" s="3" t="s">
        <v>20</v>
      </c>
      <c r="C3" s="1"/>
      <c r="D3" s="1"/>
      <c r="E3" s="1"/>
      <c r="F3" s="4"/>
      <c r="G3" s="4"/>
      <c r="H3" s="4"/>
    </row>
    <row r="4" spans="1:8" x14ac:dyDescent="0.25">
      <c r="A4" s="1"/>
    </row>
    <row r="5" spans="1:8" x14ac:dyDescent="0.25">
      <c r="A5" s="1" t="s">
        <v>2</v>
      </c>
      <c r="B5" t="s">
        <v>3</v>
      </c>
      <c r="C5" s="1" t="s">
        <v>4</v>
      </c>
      <c r="D5" s="1" t="s">
        <v>7</v>
      </c>
      <c r="E5" s="1" t="s">
        <v>13</v>
      </c>
      <c r="F5" s="5" t="s">
        <v>5</v>
      </c>
      <c r="G5" s="5" t="s">
        <v>9</v>
      </c>
      <c r="H5" s="5" t="s">
        <v>6</v>
      </c>
    </row>
    <row r="6" spans="1:8" x14ac:dyDescent="0.25">
      <c r="A6" s="1">
        <v>1</v>
      </c>
      <c r="B6" t="s">
        <v>17</v>
      </c>
      <c r="C6" s="1" t="s">
        <v>10</v>
      </c>
      <c r="D6" s="7">
        <v>40021</v>
      </c>
      <c r="E6" s="11">
        <v>69629</v>
      </c>
      <c r="F6" s="5">
        <v>650</v>
      </c>
      <c r="G6" s="5">
        <f>F6*POWER(1.03,8)</f>
        <v>823.40055290195039</v>
      </c>
      <c r="H6" s="5">
        <f>G6*A6</f>
        <v>823.40055290195039</v>
      </c>
    </row>
    <row r="7" spans="1:8" x14ac:dyDescent="0.25">
      <c r="A7" s="1">
        <v>1</v>
      </c>
      <c r="B7" t="s">
        <v>18</v>
      </c>
      <c r="C7" s="1" t="s">
        <v>10</v>
      </c>
      <c r="D7" s="7">
        <v>40021</v>
      </c>
      <c r="E7" s="11">
        <v>69629</v>
      </c>
      <c r="F7" s="5">
        <v>475</v>
      </c>
      <c r="G7" s="5">
        <f>F7*POWER(1.03,8)</f>
        <v>601.71578865911761</v>
      </c>
      <c r="H7" s="5">
        <f>G7*A7</f>
        <v>601.71578865911761</v>
      </c>
    </row>
    <row r="8" spans="1:8" x14ac:dyDescent="0.25">
      <c r="A8" s="1">
        <v>1</v>
      </c>
      <c r="B8" t="s">
        <v>21</v>
      </c>
      <c r="C8" s="1" t="s">
        <v>10</v>
      </c>
      <c r="D8" s="7">
        <v>38754</v>
      </c>
      <c r="E8" s="11">
        <v>5641</v>
      </c>
      <c r="F8" s="5">
        <v>8410</v>
      </c>
      <c r="G8" s="5">
        <f>F8*POWER(1.03,12.5)</f>
        <v>12169.17970885369</v>
      </c>
      <c r="H8" s="5">
        <f>G8*A8</f>
        <v>12169.17970885369</v>
      </c>
    </row>
    <row r="9" spans="1:8" x14ac:dyDescent="0.25">
      <c r="A9" s="1">
        <v>1</v>
      </c>
      <c r="B9" t="s">
        <v>22</v>
      </c>
      <c r="C9" s="1" t="s">
        <v>10</v>
      </c>
      <c r="D9" s="7">
        <v>38799</v>
      </c>
      <c r="E9" s="11">
        <v>5756</v>
      </c>
      <c r="F9" s="5">
        <v>4140</v>
      </c>
      <c r="G9" s="5">
        <f>F9*POWER(1.03,12.5)</f>
        <v>5990.5355522775599</v>
      </c>
      <c r="H9" s="5">
        <f>G9*A9</f>
        <v>5990.5355522775599</v>
      </c>
    </row>
    <row r="10" spans="1:8" x14ac:dyDescent="0.25">
      <c r="A10" s="1">
        <v>1</v>
      </c>
      <c r="B10" t="s">
        <v>25</v>
      </c>
      <c r="C10" s="1" t="s">
        <v>10</v>
      </c>
      <c r="D10" s="7">
        <v>38628</v>
      </c>
      <c r="E10" s="11">
        <v>5357</v>
      </c>
      <c r="F10" s="5">
        <v>1410</v>
      </c>
      <c r="G10" s="5">
        <f>F10*POWER(1.03,13)</f>
        <v>2070.6325359667053</v>
      </c>
      <c r="H10" s="5">
        <f>G10*A10</f>
        <v>2070.6325359667053</v>
      </c>
    </row>
    <row r="11" spans="1:8" x14ac:dyDescent="0.25">
      <c r="A11" s="1">
        <v>1</v>
      </c>
      <c r="B11" t="s">
        <v>26</v>
      </c>
      <c r="C11" s="1" t="s">
        <v>10</v>
      </c>
      <c r="D11" s="7">
        <v>39841</v>
      </c>
      <c r="E11" s="11">
        <v>69254</v>
      </c>
      <c r="F11" s="5">
        <v>4500</v>
      </c>
      <c r="G11" s="5">
        <f>F11*POWER(1.03,8.8)</f>
        <v>5836.8709469922596</v>
      </c>
      <c r="H11" s="5">
        <f>G11*A11</f>
        <v>5836.8709469922596</v>
      </c>
    </row>
    <row r="13" spans="1:8" x14ac:dyDescent="0.25">
      <c r="A13" s="1">
        <v>1</v>
      </c>
      <c r="B13" t="s">
        <v>33</v>
      </c>
      <c r="C13" s="1" t="s">
        <v>23</v>
      </c>
      <c r="D13" s="7">
        <v>40130</v>
      </c>
      <c r="E13" s="11" t="s">
        <v>34</v>
      </c>
      <c r="F13" s="5">
        <v>14054.52</v>
      </c>
      <c r="G13" s="5">
        <f>F13*POWER(1.03,9)</f>
        <v>18337.960807591793</v>
      </c>
      <c r="H13" s="5">
        <f>G13*A13</f>
        <v>18337.960807591793</v>
      </c>
    </row>
    <row r="14" spans="1:8" x14ac:dyDescent="0.25">
      <c r="A14" s="1"/>
    </row>
    <row r="15" spans="1:8" x14ac:dyDescent="0.25">
      <c r="A15" s="1">
        <v>2</v>
      </c>
      <c r="B15" t="s">
        <v>47</v>
      </c>
      <c r="C15" s="1" t="s">
        <v>45</v>
      </c>
      <c r="D15" s="7">
        <v>43350</v>
      </c>
      <c r="E15" s="11">
        <v>1623</v>
      </c>
      <c r="F15" s="5">
        <v>2184</v>
      </c>
      <c r="G15" s="6">
        <f>F15</f>
        <v>2184</v>
      </c>
      <c r="H15" s="5">
        <f t="shared" ref="H15:H17" si="0">G15*A15</f>
        <v>4368</v>
      </c>
    </row>
    <row r="16" spans="1:8" x14ac:dyDescent="0.25">
      <c r="A16" s="1">
        <v>2</v>
      </c>
      <c r="B16" t="s">
        <v>48</v>
      </c>
      <c r="C16" s="1" t="s">
        <v>45</v>
      </c>
      <c r="D16" s="7">
        <v>43350</v>
      </c>
      <c r="E16" s="11">
        <v>1623</v>
      </c>
      <c r="F16" s="5">
        <v>6299</v>
      </c>
      <c r="G16" s="6">
        <f t="shared" ref="G16:G17" si="1">F16</f>
        <v>6299</v>
      </c>
      <c r="H16" s="5">
        <f t="shared" si="0"/>
        <v>12598</v>
      </c>
    </row>
    <row r="17" spans="1:8" x14ac:dyDescent="0.25">
      <c r="A17" s="1">
        <v>2</v>
      </c>
      <c r="B17" t="s">
        <v>49</v>
      </c>
      <c r="C17" s="1" t="s">
        <v>45</v>
      </c>
      <c r="D17" s="7">
        <v>43350</v>
      </c>
      <c r="E17" s="11">
        <v>1623</v>
      </c>
      <c r="F17" s="5">
        <v>98</v>
      </c>
      <c r="G17" s="6">
        <f t="shared" si="1"/>
        <v>98</v>
      </c>
      <c r="H17" s="5">
        <f t="shared" si="0"/>
        <v>196</v>
      </c>
    </row>
    <row r="18" spans="1:8" x14ac:dyDescent="0.25">
      <c r="A18" s="1"/>
    </row>
    <row r="19" spans="1:8" x14ac:dyDescent="0.25">
      <c r="A19" s="1">
        <v>1</v>
      </c>
      <c r="B19" t="s">
        <v>56</v>
      </c>
      <c r="C19" s="1" t="s">
        <v>54</v>
      </c>
      <c r="D19" s="7" t="s">
        <v>57</v>
      </c>
      <c r="E19" s="11" t="s">
        <v>58</v>
      </c>
      <c r="F19" s="5">
        <f>7635-525</f>
        <v>7110</v>
      </c>
      <c r="G19" s="5">
        <f>F19*POWER(1.03,13.5)</f>
        <v>10596.736475844022</v>
      </c>
      <c r="H19" s="5">
        <f>G19*A19</f>
        <v>10596.736475844022</v>
      </c>
    </row>
    <row r="20" spans="1:8" x14ac:dyDescent="0.25">
      <c r="A20" s="1"/>
      <c r="D20" s="7"/>
      <c r="E20" s="11"/>
    </row>
    <row r="21" spans="1:8" x14ac:dyDescent="0.25">
      <c r="A21" s="1"/>
      <c r="D21" s="7"/>
      <c r="E21" s="11"/>
    </row>
    <row r="22" spans="1:8" x14ac:dyDescent="0.25">
      <c r="A22" s="1"/>
      <c r="D22" s="7"/>
      <c r="E22" s="11"/>
    </row>
    <row r="23" spans="1:8" x14ac:dyDescent="0.25">
      <c r="A23" s="1"/>
      <c r="H23" s="5">
        <f>SUM(H1:H19)</f>
        <v>73589.032369087101</v>
      </c>
    </row>
    <row r="24" spans="1:8" x14ac:dyDescent="0.25">
      <c r="A24" s="1"/>
    </row>
    <row r="25" spans="1:8" x14ac:dyDescent="0.25">
      <c r="A25" s="1"/>
    </row>
    <row r="26" spans="1:8" x14ac:dyDescent="0.25">
      <c r="A26" s="1"/>
    </row>
    <row r="27" spans="1:8" x14ac:dyDescent="0.25">
      <c r="A27" s="1"/>
    </row>
    <row r="28" spans="1:8" x14ac:dyDescent="0.25">
      <c r="A28" s="1"/>
    </row>
    <row r="29" spans="1:8" x14ac:dyDescent="0.25">
      <c r="A29" s="1"/>
    </row>
    <row r="30" spans="1:8" x14ac:dyDescent="0.25">
      <c r="A30" s="1"/>
    </row>
    <row r="31" spans="1:8" x14ac:dyDescent="0.25">
      <c r="A31" s="1"/>
    </row>
    <row r="32" spans="1: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hyperlinks>
    <hyperlink ref="E6" r:id="rId1" display="http://www.sophphx.caltech.edu/CsoMove/SSB Upgrade/CMI invoices jacob.pdf"/>
    <hyperlink ref="E7" r:id="rId2" display="http://www.sophphx.caltech.edu/CsoMove/SSB Upgrade/CMI invoices jacob.pdf"/>
    <hyperlink ref="E8" r:id="rId3" display="http://www.sophphx.caltech.edu/CsoMove/SSB Upgrade/CMI invoices jacob.pdf"/>
    <hyperlink ref="E9" r:id="rId4" display="http://www.sophphx.caltech.edu/CsoMove/SSB Upgrade/CMI invoices jacob.pdf"/>
    <hyperlink ref="E10" r:id="rId5" display="http://www.sophphx.caltech.edu/CsoMove/SSB Upgrade/CMI invoices jacob.pdf"/>
    <hyperlink ref="E11" r:id="rId6" display="http://www.sophphx.caltech.edu/CsoMove/SSB Upgrade/CMI invoices jacob.pdf"/>
    <hyperlink ref="E15" r:id="rId7" display="http://www.sophphx.caltech.edu/CsoMove/SSB Upgrade/LNA Quote Number 1623 Caltech Sept 7 2018.pdf"/>
    <hyperlink ref="E16:E17" r:id="rId8" display="http://www.sophphx.caltech.edu/CsoMove/SSB Upgrade/LNA Quote Number 1623 Caltech Sept 7 2018.pdf"/>
    <hyperlink ref="E13" r:id="rId9"/>
    <hyperlink ref="E19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RowHeight="15" x14ac:dyDescent="0.25"/>
  <cols>
    <col min="1" max="1" width="8.7109375" customWidth="1"/>
    <col min="2" max="2" width="26.28515625" bestFit="1" customWidth="1"/>
    <col min="3" max="3" width="7.5703125" style="1" bestFit="1" customWidth="1"/>
    <col min="4" max="4" width="9.7109375" style="1" bestFit="1" customWidth="1"/>
    <col min="5" max="5" width="8.85546875" style="1" bestFit="1" customWidth="1"/>
    <col min="6" max="6" width="11.42578125" style="5" bestFit="1" customWidth="1"/>
    <col min="7" max="8" width="11.5703125" style="5" bestFit="1" customWidth="1"/>
  </cols>
  <sheetData>
    <row r="1" spans="1:8" s="3" customFormat="1" x14ac:dyDescent="0.25">
      <c r="A1" s="3" t="s">
        <v>0</v>
      </c>
      <c r="C1" s="1"/>
      <c r="D1" s="1"/>
      <c r="E1" s="1"/>
      <c r="F1" s="4"/>
      <c r="G1" s="4"/>
      <c r="H1" s="4"/>
    </row>
    <row r="2" spans="1:8" s="3" customFormat="1" x14ac:dyDescent="0.25">
      <c r="B2" s="3" t="s">
        <v>8</v>
      </c>
      <c r="C2" s="1"/>
      <c r="D2" s="1"/>
      <c r="E2" s="1"/>
      <c r="F2" s="4"/>
      <c r="G2" s="4"/>
      <c r="H2" s="4"/>
    </row>
    <row r="3" spans="1:8" s="3" customFormat="1" x14ac:dyDescent="0.25">
      <c r="A3" s="3" t="s">
        <v>32</v>
      </c>
      <c r="C3" s="1"/>
      <c r="D3" s="1"/>
      <c r="E3" s="1"/>
      <c r="F3" s="4"/>
      <c r="G3" s="4"/>
      <c r="H3" s="4"/>
    </row>
    <row r="5" spans="1:8" x14ac:dyDescent="0.25">
      <c r="A5" s="1" t="s">
        <v>2</v>
      </c>
      <c r="B5" t="s">
        <v>3</v>
      </c>
      <c r="C5" s="1" t="s">
        <v>4</v>
      </c>
      <c r="D5" s="1" t="s">
        <v>7</v>
      </c>
      <c r="E5" s="1" t="s">
        <v>13</v>
      </c>
      <c r="F5" s="5" t="s">
        <v>5</v>
      </c>
      <c r="G5" s="5" t="s">
        <v>9</v>
      </c>
      <c r="H5" s="5" t="s">
        <v>6</v>
      </c>
    </row>
    <row r="6" spans="1:8" x14ac:dyDescent="0.25">
      <c r="A6" s="1">
        <v>1</v>
      </c>
      <c r="B6" t="s">
        <v>31</v>
      </c>
      <c r="C6" s="1" t="s">
        <v>10</v>
      </c>
      <c r="D6" s="7">
        <v>37840</v>
      </c>
      <c r="E6" s="11">
        <v>2314</v>
      </c>
      <c r="F6" s="5">
        <f>3*1700+3900</f>
        <v>9000</v>
      </c>
      <c r="G6" s="5">
        <f>F6*POWER(1.03,15)</f>
        <v>14021.70674940688</v>
      </c>
      <c r="H6" s="5">
        <f>G6*A6</f>
        <v>14021.70674940688</v>
      </c>
    </row>
    <row r="7" spans="1:8" x14ac:dyDescent="0.25">
      <c r="A7" s="1">
        <v>1</v>
      </c>
      <c r="B7" t="s">
        <v>27</v>
      </c>
      <c r="C7" s="1" t="s">
        <v>10</v>
      </c>
      <c r="D7" s="7">
        <v>39841</v>
      </c>
      <c r="E7" s="11">
        <v>69254</v>
      </c>
      <c r="F7" s="5">
        <f>3040+18</f>
        <v>3058</v>
      </c>
      <c r="G7" s="5">
        <f>F7*POWER(1.03,8.8)</f>
        <v>3966.4780790894065</v>
      </c>
      <c r="H7" s="5">
        <f>G7*A7</f>
        <v>3966.4780790894065</v>
      </c>
    </row>
    <row r="8" spans="1:8" x14ac:dyDescent="0.25">
      <c r="A8" s="1">
        <v>1</v>
      </c>
      <c r="B8" t="s">
        <v>51</v>
      </c>
      <c r="C8" s="1" t="s">
        <v>10</v>
      </c>
      <c r="D8" s="7">
        <v>43350</v>
      </c>
      <c r="E8" s="11">
        <v>13388</v>
      </c>
      <c r="F8" s="5">
        <f>432+432+530+530+486+486+613+613</f>
        <v>4122</v>
      </c>
      <c r="G8" s="5">
        <f>F8</f>
        <v>4122</v>
      </c>
      <c r="H8" s="5">
        <f>G8*A8</f>
        <v>4122</v>
      </c>
    </row>
    <row r="9" spans="1:8" x14ac:dyDescent="0.25">
      <c r="A9" s="1"/>
    </row>
    <row r="10" spans="1:8" x14ac:dyDescent="0.25">
      <c r="A10" s="1">
        <v>1</v>
      </c>
      <c r="B10" t="s">
        <v>43</v>
      </c>
      <c r="C10" s="1" t="s">
        <v>23</v>
      </c>
      <c r="D10" s="7">
        <v>40196</v>
      </c>
      <c r="E10" s="11">
        <v>10011</v>
      </c>
      <c r="F10" s="5">
        <v>3012.22</v>
      </c>
      <c r="G10" s="5">
        <f>F10*POWER(1.03,8.8)</f>
        <v>3907.0976453220051</v>
      </c>
      <c r="H10" s="5">
        <f>G10*A10</f>
        <v>3907.0976453220051</v>
      </c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  <row r="17" spans="1:8" x14ac:dyDescent="0.25">
      <c r="A17" s="1"/>
    </row>
    <row r="18" spans="1:8" x14ac:dyDescent="0.25">
      <c r="A18" s="1"/>
    </row>
    <row r="19" spans="1:8" x14ac:dyDescent="0.25">
      <c r="A19" s="1"/>
    </row>
    <row r="20" spans="1:8" x14ac:dyDescent="0.25">
      <c r="H20" s="5">
        <f>SUM(H1:H19)</f>
        <v>26017.282473818294</v>
      </c>
    </row>
  </sheetData>
  <hyperlinks>
    <hyperlink ref="E6" r:id="rId1" display="http://www.sophphx.caltech.edu/CsoMove/SSB Upgrade/CMI invoices jacob.pdf"/>
    <hyperlink ref="E7" r:id="rId2" display="http://www.sophphx.caltech.edu/CsoMove/SSB Upgrade/CMI invoices jacob.pdf"/>
    <hyperlink ref="E8" r:id="rId3" display="http://www.sophphx.caltech.edu/CsoMove/SSB Upgrade/CMI waveguide quote13388.pdf"/>
    <hyperlink ref="E10" r:id="rId4" display="http://www.sophphx.caltech.edu/CsoMove/SSB Upgrade/VDI invoices jacob.pdf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sheetData>
    <row r="1" spans="1:2" x14ac:dyDescent="0.25">
      <c r="A1" t="s">
        <v>50</v>
      </c>
    </row>
    <row r="4" spans="1:2" x14ac:dyDescent="0.25">
      <c r="B4" s="10" t="s">
        <v>52</v>
      </c>
    </row>
    <row r="5" spans="1:2" x14ac:dyDescent="0.25">
      <c r="B5" s="10" t="s">
        <v>53</v>
      </c>
    </row>
    <row r="6" spans="1:2" x14ac:dyDescent="0.25">
      <c r="B6" s="10" t="s">
        <v>24</v>
      </c>
    </row>
    <row r="7" spans="1:2" x14ac:dyDescent="0.25">
      <c r="B7" s="10" t="s">
        <v>46</v>
      </c>
    </row>
    <row r="8" spans="1:2" x14ac:dyDescent="0.25">
      <c r="B8" s="10" t="s">
        <v>55</v>
      </c>
    </row>
  </sheetData>
  <hyperlinks>
    <hyperlink ref="B4" r:id="rId1"/>
    <hyperlink ref="B7" r:id="rId2"/>
    <hyperlink ref="B5" r:id="rId3"/>
    <hyperlink ref="B6" r:id="rId4"/>
    <hyperlink ref="B8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230</vt:lpstr>
      <vt:lpstr>460</vt:lpstr>
      <vt:lpstr>345</vt:lpstr>
      <vt:lpstr>650</vt:lpstr>
      <vt:lpstr>Misc</vt:lpstr>
      <vt:lpstr>Quotes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 Lab</dc:creator>
  <cp:lastModifiedBy>Soph Lab</cp:lastModifiedBy>
  <dcterms:created xsi:type="dcterms:W3CDTF">2018-09-05T19:38:27Z</dcterms:created>
  <dcterms:modified xsi:type="dcterms:W3CDTF">2018-09-07T21:49:57Z</dcterms:modified>
</cp:coreProperties>
</file>